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PivotChartFilter="1" defaultThemeVersion="124226"/>
  <bookViews>
    <workbookView xWindow="360" yWindow="60" windowWidth="15312" windowHeight="9756" firstSheet="1" activeTab="1"/>
  </bookViews>
  <sheets>
    <sheet name="Zmiany" sheetId="9" state="hidden" r:id="rId1"/>
    <sheet name="Arkusz1" sheetId="25" r:id="rId2"/>
  </sheets>
  <calcPr calcId="124519"/>
</workbook>
</file>

<file path=xl/calcChain.xml><?xml version="1.0" encoding="utf-8"?>
<calcChain xmlns="http://schemas.openxmlformats.org/spreadsheetml/2006/main">
  <c r="O9" i="25"/>
  <c r="N9"/>
  <c r="M9"/>
  <c r="L9"/>
  <c r="K9"/>
  <c r="J9"/>
  <c r="I9"/>
  <c r="H9"/>
  <c r="G9"/>
  <c r="F9"/>
  <c r="E9"/>
  <c r="D9"/>
  <c r="C9"/>
  <c r="B9"/>
  <c r="L10"/>
  <c r="H10"/>
  <c r="J10"/>
  <c r="A9"/>
  <c r="M10" l="1"/>
  <c r="N10" s="1"/>
  <c r="O10" s="1"/>
</calcChain>
</file>

<file path=xl/sharedStrings.xml><?xml version="1.0" encoding="utf-8"?>
<sst xmlns="http://schemas.openxmlformats.org/spreadsheetml/2006/main" count="91" uniqueCount="77">
  <si>
    <t>Zmiany w formatkach</t>
  </si>
  <si>
    <t>Zestawienie odbiorów</t>
  </si>
  <si>
    <t>18.02.2013</t>
  </si>
  <si>
    <t>- Formuła - okres objęty analizą
- formatowanie Calibri na kol "zalecana taryfa"</t>
  </si>
  <si>
    <t>zablokowana wartość na taryfie G jeżeli nie ma obiektów np: O31=JEŻELI(O18=0;0;……)</t>
  </si>
  <si>
    <t>19.02.2013</t>
  </si>
  <si>
    <t>-LP automatyczna</t>
  </si>
  <si>
    <t>- grupowania (+) na kwocie netto i latach nie objętych analizą
- formatowanie warunkowe do ostatniej tabeli</t>
  </si>
  <si>
    <t>poprawa formatowania warunkowego do ostatniej tabeli</t>
  </si>
  <si>
    <t>20.02.2013</t>
  </si>
  <si>
    <t>Adresowanie cen z "do pretacji" do analiza obrót</t>
  </si>
  <si>
    <t>12.03.2013</t>
  </si>
  <si>
    <t>raport zestawienia odbiorówi: bez nagłówków i przerw</t>
  </si>
  <si>
    <t>Kto wprowadzał zmiany</t>
  </si>
  <si>
    <t>Artur Stefaniak</t>
  </si>
  <si>
    <t>Krzysztof Targoński</t>
  </si>
  <si>
    <t>Naprawione błędne naliczanie kwot na taryfie G w: stawka opłaty przejściowej zł/mc/kw, składnik stały stawki sieciowej zł/kw/mc</t>
  </si>
  <si>
    <t>2013.10.09</t>
  </si>
  <si>
    <t>2014.01.08</t>
  </si>
  <si>
    <t>Nowa taryfa 2014</t>
  </si>
  <si>
    <t>Izabela Krawczyk</t>
  </si>
  <si>
    <t>2014.01.09</t>
  </si>
  <si>
    <t>2014.06.30</t>
  </si>
  <si>
    <t>Maciej Burmajster</t>
  </si>
  <si>
    <t>Analiza danych</t>
  </si>
  <si>
    <t>Poprawienie dat (teoretycznie)</t>
  </si>
  <si>
    <t>Załączniki</t>
  </si>
  <si>
    <t>Do prezentacji</t>
  </si>
  <si>
    <t>Analiza obrót</t>
  </si>
  <si>
    <t>Analiz dystr</t>
  </si>
  <si>
    <t>Przekroczenia mocy</t>
  </si>
  <si>
    <t>Energia bierna</t>
  </si>
  <si>
    <t>Dodanie oddziału dystrybucji</t>
  </si>
  <si>
    <t>Dodanie numeru NIP</t>
  </si>
  <si>
    <t>do zrobienia</t>
  </si>
  <si>
    <t>Zamienić PPE na nr licznika w generowanej liście</t>
  </si>
  <si>
    <t>Dodane kwoty brutto</t>
  </si>
  <si>
    <t>2014.07.03</t>
  </si>
  <si>
    <t>Korekta formuł</t>
  </si>
  <si>
    <t>2014.07.16</t>
  </si>
  <si>
    <t>Poprawienie zużyć dla taryf 3- i 4- strefowych</t>
  </si>
  <si>
    <t>Dodanie wyników %</t>
  </si>
  <si>
    <t>Poprawienie stawek dystr wg uwag z maili</t>
  </si>
  <si>
    <t>2014.07.29</t>
  </si>
  <si>
    <t>Do raportu</t>
  </si>
  <si>
    <t>Poprawka opisów tabel dla raportu %</t>
  </si>
  <si>
    <t>Korekta formuł i tekstów</t>
  </si>
  <si>
    <t>Analiza wyników (%)</t>
  </si>
  <si>
    <t>Grupa taryfowa</t>
  </si>
  <si>
    <t>Liczba miesięcy</t>
  </si>
  <si>
    <t>Liczba dni</t>
  </si>
  <si>
    <t>Cena za gaz (zł netto)</t>
  </si>
  <si>
    <t>Moc umowna
(kWh/h)</t>
  </si>
  <si>
    <t>Abonament 
(zł/m-c)</t>
  </si>
  <si>
    <t>Stawka opłaty stałej 
(zł/(kWh/h) za h)</t>
  </si>
  <si>
    <t>Stawka opłaty zmiennej 
(zł/kWh)</t>
  </si>
  <si>
    <t>(kol. 8 
+ kol. 13)</t>
  </si>
  <si>
    <t>(kol. 14 + podatek VAT)</t>
  </si>
  <si>
    <t>Szacunkowe zapotrzebowanie na gaz 
(kWh)</t>
  </si>
  <si>
    <t>Cena jednostkowa za gaz
(zł/kWh)</t>
  </si>
  <si>
    <t>Razem (zł)
(kol. 3 × kol. 6) + (kol. 4 × kol. 7)</t>
  </si>
  <si>
    <t>Cena za usługę dystrybucyjną (zł netto)</t>
  </si>
  <si>
    <t>Cena oferty netto 
(zł)</t>
  </si>
  <si>
    <t>Cena oferty brutto 
(zł)</t>
  </si>
  <si>
    <t>Razem opłata stała (zł)
(kol. 2 × kol. 5 × 24 h × kol. 9)</t>
  </si>
  <si>
    <t>Razem opłata zmienna (zł)
(kol. 3 × kol. 11)</t>
  </si>
  <si>
    <t>Razem usługa dystrybucyjna (zł)
(kol. 10 + kol. 12)</t>
  </si>
  <si>
    <t>Nazwa wykonawcy:</t>
  </si>
  <si>
    <t>....................................................................................................................................................</t>
  </si>
  <si>
    <t>Adres wykonawcy:</t>
  </si>
  <si>
    <t>Formularz cenowy</t>
  </si>
  <si>
    <t>..................................................</t>
  </si>
  <si>
    <t>...............................................................</t>
  </si>
  <si>
    <t>miejscowość i data</t>
  </si>
  <si>
    <t>podpis i pieczątka upoważnionego przedstawiciela wykonawcy</t>
  </si>
  <si>
    <t>Załącznik nr 2 - wzór formularza cenowego</t>
  </si>
  <si>
    <t>BW-6</t>
  </si>
</sst>
</file>

<file path=xl/styles.xml><?xml version="1.0" encoding="utf-8"?>
<styleSheet xmlns="http://schemas.openxmlformats.org/spreadsheetml/2006/main">
  <numFmts count="1">
    <numFmt numFmtId="164" formatCode="0.00000"/>
  </numFmts>
  <fonts count="1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4" fillId="0" borderId="0" xfId="1"/>
    <xf numFmtId="0" fontId="4" fillId="3" borderId="0" xfId="1" applyFont="1" applyFill="1"/>
    <xf numFmtId="0" fontId="4" fillId="0" borderId="1" xfId="1" applyBorder="1"/>
    <xf numFmtId="0" fontId="4" fillId="2" borderId="1" xfId="1" applyFill="1" applyBorder="1"/>
    <xf numFmtId="0" fontId="4" fillId="4" borderId="1" xfId="1" applyFont="1" applyFill="1" applyBorder="1" applyAlignment="1">
      <alignment vertical="center"/>
    </xf>
    <xf numFmtId="0" fontId="3" fillId="0" borderId="1" xfId="1" quotePrefix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1" applyBorder="1" applyAlignment="1">
      <alignment wrapText="1"/>
    </xf>
    <xf numFmtId="0" fontId="2" fillId="4" borderId="1" xfId="1" applyFont="1" applyFill="1" applyBorder="1" applyAlignment="1">
      <alignment vertical="center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4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14" fontId="4" fillId="0" borderId="0" xfId="1" applyNumberFormat="1"/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</cellXfs>
  <cellStyles count="6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</cellStyles>
  <dxfs count="0"/>
  <tableStyles count="0" defaultTableStyle="TableStyleMedium9" defaultPivotStyle="PivotStyleLight16"/>
  <colors>
    <mruColors>
      <color rgb="FFC4DE2A"/>
      <color rgb="FF39A1CF"/>
      <color rgb="FFD4344B"/>
      <color rgb="FFBFD731"/>
      <color rgb="FF3399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opLeftCell="E1" workbookViewId="0">
      <pane ySplit="3" topLeftCell="A11" activePane="bottomLeft" state="frozen"/>
      <selection pane="bottomLeft" activeCell="G17" sqref="G17"/>
    </sheetView>
  </sheetViews>
  <sheetFormatPr defaultColWidth="9.109375" defaultRowHeight="13.2"/>
  <cols>
    <col min="1" max="1" width="11.109375" style="1" customWidth="1"/>
    <col min="2" max="2" width="18.88671875" style="1" bestFit="1" customWidth="1"/>
    <col min="3" max="3" width="26.33203125" style="1" customWidth="1"/>
    <col min="4" max="4" width="20.5546875" style="1" customWidth="1"/>
    <col min="5" max="5" width="25" style="1" customWidth="1"/>
    <col min="6" max="6" width="11.5546875" style="1" bestFit="1" customWidth="1"/>
    <col min="7" max="7" width="16.44140625" style="1" customWidth="1"/>
    <col min="8" max="8" width="20.33203125" style="1" customWidth="1"/>
    <col min="9" max="10" width="29.6640625" style="1" customWidth="1"/>
    <col min="11" max="11" width="22.6640625" style="1" customWidth="1"/>
    <col min="12" max="12" width="20.88671875" style="1" bestFit="1" customWidth="1"/>
    <col min="13" max="16384" width="9.109375" style="1"/>
  </cols>
  <sheetData>
    <row r="1" spans="1:12">
      <c r="B1" s="2" t="s">
        <v>0</v>
      </c>
    </row>
    <row r="3" spans="1:12">
      <c r="A3" s="3"/>
      <c r="B3" s="12" t="s">
        <v>1</v>
      </c>
      <c r="C3" s="13" t="s">
        <v>30</v>
      </c>
      <c r="D3" s="13" t="s">
        <v>31</v>
      </c>
      <c r="E3" s="13" t="s">
        <v>29</v>
      </c>
      <c r="F3" s="13" t="s">
        <v>28</v>
      </c>
      <c r="G3" s="13" t="s">
        <v>24</v>
      </c>
      <c r="H3" s="13" t="s">
        <v>47</v>
      </c>
      <c r="I3" s="13" t="s">
        <v>27</v>
      </c>
      <c r="J3" s="13" t="s">
        <v>44</v>
      </c>
      <c r="K3" s="13" t="s">
        <v>26</v>
      </c>
      <c r="L3" s="4" t="s">
        <v>13</v>
      </c>
    </row>
    <row r="4" spans="1:12" ht="40.799999999999997">
      <c r="A4" s="5" t="s">
        <v>2</v>
      </c>
      <c r="B4" s="6" t="s">
        <v>3</v>
      </c>
      <c r="C4" s="3"/>
      <c r="D4" s="3"/>
      <c r="E4" s="7" t="s">
        <v>4</v>
      </c>
      <c r="F4" s="7"/>
      <c r="G4" s="7"/>
      <c r="H4" s="7"/>
      <c r="I4" s="6" t="s">
        <v>7</v>
      </c>
      <c r="J4" s="6"/>
      <c r="K4" s="6"/>
      <c r="L4" s="7" t="s">
        <v>14</v>
      </c>
    </row>
    <row r="5" spans="1:12" ht="20.399999999999999">
      <c r="A5" s="5" t="s">
        <v>5</v>
      </c>
      <c r="B5" s="6" t="s">
        <v>6</v>
      </c>
      <c r="C5" s="8"/>
      <c r="D5" s="8"/>
      <c r="E5" s="8"/>
      <c r="F5" s="8"/>
      <c r="G5" s="8"/>
      <c r="H5" s="8"/>
      <c r="I5" s="7" t="s">
        <v>8</v>
      </c>
      <c r="J5" s="7"/>
      <c r="K5" s="7"/>
      <c r="L5" s="7" t="s">
        <v>14</v>
      </c>
    </row>
    <row r="6" spans="1:12" ht="20.399999999999999">
      <c r="A6" s="5" t="s">
        <v>9</v>
      </c>
      <c r="B6" s="8"/>
      <c r="C6" s="8"/>
      <c r="D6" s="8"/>
      <c r="E6" s="8"/>
      <c r="F6" s="8"/>
      <c r="G6" s="8"/>
      <c r="H6" s="8"/>
      <c r="I6" s="7" t="s">
        <v>10</v>
      </c>
      <c r="J6" s="7"/>
      <c r="K6" s="7"/>
      <c r="L6" s="7" t="s">
        <v>14</v>
      </c>
    </row>
    <row r="7" spans="1:12" ht="20.399999999999999">
      <c r="A7" s="5" t="s">
        <v>9</v>
      </c>
      <c r="B7" s="8"/>
      <c r="C7" s="8"/>
      <c r="D7" s="8"/>
      <c r="E7" s="8"/>
      <c r="F7" s="8"/>
      <c r="G7" s="8"/>
      <c r="H7" s="8"/>
      <c r="I7" s="7" t="s">
        <v>8</v>
      </c>
      <c r="J7" s="7"/>
      <c r="K7" s="7"/>
      <c r="L7" s="7" t="s">
        <v>14</v>
      </c>
    </row>
    <row r="8" spans="1:12" ht="20.399999999999999">
      <c r="A8" s="5" t="s">
        <v>11</v>
      </c>
      <c r="B8" s="8"/>
      <c r="C8" s="8"/>
      <c r="D8" s="8"/>
      <c r="E8" s="8"/>
      <c r="F8" s="8"/>
      <c r="G8" s="8"/>
      <c r="H8" s="8"/>
      <c r="I8" s="7" t="s">
        <v>12</v>
      </c>
      <c r="J8" s="7"/>
      <c r="K8" s="7"/>
      <c r="L8" s="7" t="s">
        <v>14</v>
      </c>
    </row>
    <row r="9" spans="1:12" ht="66">
      <c r="A9" s="9" t="s">
        <v>17</v>
      </c>
      <c r="B9" s="10"/>
      <c r="C9" s="10"/>
      <c r="D9" s="10"/>
      <c r="E9" s="10" t="s">
        <v>16</v>
      </c>
      <c r="F9" s="10"/>
      <c r="G9" s="10"/>
      <c r="H9" s="10"/>
      <c r="I9" s="10"/>
      <c r="J9" s="10"/>
      <c r="K9" s="10"/>
      <c r="L9" s="11" t="s">
        <v>15</v>
      </c>
    </row>
    <row r="10" spans="1:12">
      <c r="A10" s="9" t="s">
        <v>18</v>
      </c>
      <c r="B10" s="10"/>
      <c r="C10" s="10"/>
      <c r="D10" s="10"/>
      <c r="E10" s="10" t="s">
        <v>19</v>
      </c>
      <c r="F10" s="10"/>
      <c r="G10" s="10"/>
      <c r="H10" s="10"/>
      <c r="I10" s="10"/>
      <c r="J10" s="10"/>
      <c r="K10" s="10"/>
      <c r="L10" s="11" t="s">
        <v>20</v>
      </c>
    </row>
    <row r="11" spans="1:12" ht="26.4">
      <c r="A11" s="9" t="s">
        <v>21</v>
      </c>
      <c r="B11" s="10"/>
      <c r="C11" s="10"/>
      <c r="D11" s="10"/>
      <c r="E11" s="10"/>
      <c r="F11" s="10" t="s">
        <v>19</v>
      </c>
      <c r="G11" s="10"/>
      <c r="H11" s="10"/>
      <c r="I11" s="10"/>
      <c r="J11" s="10"/>
      <c r="K11" s="10"/>
      <c r="L11" s="11" t="s">
        <v>15</v>
      </c>
    </row>
    <row r="12" spans="1:12" ht="26.4">
      <c r="A12" s="9" t="s">
        <v>22</v>
      </c>
      <c r="B12" s="10"/>
      <c r="C12" s="10"/>
      <c r="D12" s="10"/>
      <c r="E12" s="10"/>
      <c r="F12" s="10"/>
      <c r="G12" s="10" t="s">
        <v>25</v>
      </c>
      <c r="H12" s="10" t="s">
        <v>36</v>
      </c>
      <c r="I12" s="10"/>
      <c r="J12" s="10"/>
      <c r="K12" s="10" t="s">
        <v>32</v>
      </c>
      <c r="L12" s="11" t="s">
        <v>23</v>
      </c>
    </row>
    <row r="13" spans="1:12" ht="39.6">
      <c r="A13" s="9" t="s">
        <v>37</v>
      </c>
      <c r="B13" s="10" t="s">
        <v>35</v>
      </c>
      <c r="C13" s="10"/>
      <c r="D13" s="10"/>
      <c r="E13" s="10"/>
      <c r="F13" s="10"/>
      <c r="G13" s="10"/>
      <c r="H13" s="10"/>
      <c r="I13" s="10"/>
      <c r="J13" s="10"/>
      <c r="K13" s="14"/>
      <c r="L13" s="11" t="s">
        <v>15</v>
      </c>
    </row>
    <row r="14" spans="1:12" ht="39.6">
      <c r="A14" s="9" t="s">
        <v>39</v>
      </c>
      <c r="B14" s="10"/>
      <c r="C14" s="14"/>
      <c r="D14" s="14"/>
      <c r="E14" s="10"/>
      <c r="F14" s="10"/>
      <c r="G14" s="10" t="s">
        <v>40</v>
      </c>
      <c r="H14" s="10"/>
      <c r="I14" s="10"/>
      <c r="J14" s="10"/>
      <c r="K14" s="14"/>
      <c r="L14" s="11" t="s">
        <v>15</v>
      </c>
    </row>
    <row r="15" spans="1:12" ht="26.4">
      <c r="A15" s="9" t="s">
        <v>43</v>
      </c>
      <c r="B15" s="10"/>
      <c r="C15" s="10" t="s">
        <v>38</v>
      </c>
      <c r="D15" s="10" t="s">
        <v>38</v>
      </c>
      <c r="E15" s="10"/>
      <c r="F15" s="10"/>
      <c r="G15" s="14"/>
      <c r="H15" s="10" t="s">
        <v>41</v>
      </c>
      <c r="I15" s="10" t="s">
        <v>45</v>
      </c>
      <c r="J15" s="16" t="s">
        <v>46</v>
      </c>
      <c r="K15" s="10" t="s">
        <v>33</v>
      </c>
      <c r="L15" s="11" t="s">
        <v>15</v>
      </c>
    </row>
    <row r="16" spans="1:12" ht="39.6">
      <c r="A16" s="9" t="s">
        <v>34</v>
      </c>
      <c r="B16" s="10"/>
      <c r="C16" s="14"/>
      <c r="D16" s="10"/>
      <c r="E16" s="10"/>
      <c r="F16" s="10"/>
      <c r="G16" s="14" t="s">
        <v>42</v>
      </c>
      <c r="H16" s="14"/>
      <c r="I16" s="14"/>
      <c r="J16" s="15"/>
      <c r="K16" s="14"/>
      <c r="L16" s="11" t="s">
        <v>15</v>
      </c>
    </row>
    <row r="17" spans="1:1">
      <c r="A17" s="17">
        <v>41886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E16" sqref="E16"/>
    </sheetView>
  </sheetViews>
  <sheetFormatPr defaultRowHeight="13.2"/>
  <cols>
    <col min="3" max="3" width="10.109375" bestFit="1" customWidth="1"/>
    <col min="10" max="10" width="10.109375" bestFit="1" customWidth="1"/>
    <col min="12" max="15" width="10.109375" bestFit="1" customWidth="1"/>
  </cols>
  <sheetData>
    <row r="1" spans="1: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75</v>
      </c>
    </row>
    <row r="2" spans="1:15">
      <c r="A2" s="28" t="s">
        <v>70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>
      <c r="A4" s="26" t="s">
        <v>67</v>
      </c>
      <c r="B4" s="26"/>
      <c r="C4" s="26" t="s">
        <v>68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>
      <c r="A5" s="26" t="s">
        <v>69</v>
      </c>
      <c r="B5" s="26"/>
      <c r="C5" s="26" t="s">
        <v>68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52.8">
      <c r="A7" s="31" t="s">
        <v>48</v>
      </c>
      <c r="B7" s="31" t="s">
        <v>52</v>
      </c>
      <c r="C7" s="32" t="s">
        <v>58</v>
      </c>
      <c r="D7" s="31" t="s">
        <v>49</v>
      </c>
      <c r="E7" s="31" t="s">
        <v>50</v>
      </c>
      <c r="F7" s="30" t="s">
        <v>51</v>
      </c>
      <c r="G7" s="30"/>
      <c r="H7" s="30"/>
      <c r="I7" s="30" t="s">
        <v>61</v>
      </c>
      <c r="J7" s="30"/>
      <c r="K7" s="30"/>
      <c r="L7" s="30"/>
      <c r="M7" s="30"/>
      <c r="N7" s="23" t="s">
        <v>62</v>
      </c>
      <c r="O7" s="23" t="s">
        <v>63</v>
      </c>
    </row>
    <row r="8" spans="1:15" ht="79.2">
      <c r="A8" s="31"/>
      <c r="B8" s="31"/>
      <c r="C8" s="32"/>
      <c r="D8" s="31"/>
      <c r="E8" s="31"/>
      <c r="F8" s="25" t="s">
        <v>59</v>
      </c>
      <c r="G8" s="25" t="s">
        <v>53</v>
      </c>
      <c r="H8" s="25" t="s">
        <v>60</v>
      </c>
      <c r="I8" s="25" t="s">
        <v>54</v>
      </c>
      <c r="J8" s="25" t="s">
        <v>64</v>
      </c>
      <c r="K8" s="25" t="s">
        <v>55</v>
      </c>
      <c r="L8" s="25" t="s">
        <v>65</v>
      </c>
      <c r="M8" s="25" t="s">
        <v>66</v>
      </c>
      <c r="N8" s="25" t="s">
        <v>56</v>
      </c>
      <c r="O8" s="25" t="s">
        <v>57</v>
      </c>
    </row>
    <row r="9" spans="1:15">
      <c r="A9" s="24" t="str">
        <f>"-1-"</f>
        <v>-1-</v>
      </c>
      <c r="B9" s="24" t="str">
        <f>"-2-"</f>
        <v>-2-</v>
      </c>
      <c r="C9" s="24" t="str">
        <f>"-3-"</f>
        <v>-3-</v>
      </c>
      <c r="D9" s="24" t="str">
        <f>"-4-"</f>
        <v>-4-</v>
      </c>
      <c r="E9" s="24" t="str">
        <f>"-5-"</f>
        <v>-5-</v>
      </c>
      <c r="F9" s="24" t="str">
        <f>"-6-"</f>
        <v>-6-</v>
      </c>
      <c r="G9" s="24" t="str">
        <f>"-7-"</f>
        <v>-7-</v>
      </c>
      <c r="H9" s="24" t="str">
        <f>"-8-"</f>
        <v>-8-</v>
      </c>
      <c r="I9" s="24" t="str">
        <f>"-9-"</f>
        <v>-9-</v>
      </c>
      <c r="J9" s="24" t="str">
        <f>"-10-"</f>
        <v>-10-</v>
      </c>
      <c r="K9" s="24" t="str">
        <f>"-11-"</f>
        <v>-11-</v>
      </c>
      <c r="L9" s="24" t="str">
        <f>"-12-"</f>
        <v>-12-</v>
      </c>
      <c r="M9" s="24" t="str">
        <f>"-13-"</f>
        <v>-13-</v>
      </c>
      <c r="N9" s="24" t="str">
        <f>"-14-"</f>
        <v>-14-</v>
      </c>
      <c r="O9" s="24" t="str">
        <f>"-15-"</f>
        <v>-15-</v>
      </c>
    </row>
    <row r="10" spans="1:15">
      <c r="A10" s="18" t="s">
        <v>76</v>
      </c>
      <c r="B10" s="19">
        <v>1477</v>
      </c>
      <c r="C10" s="19">
        <v>17712548</v>
      </c>
      <c r="D10" s="19">
        <v>24</v>
      </c>
      <c r="E10" s="19">
        <v>730</v>
      </c>
      <c r="F10" s="20"/>
      <c r="G10" s="21"/>
      <c r="H10" s="21">
        <f>ROUND(C10*F10+D10*G10,2)</f>
        <v>0</v>
      </c>
      <c r="I10" s="20">
        <v>4.9100000000000003E-3</v>
      </c>
      <c r="J10" s="21">
        <f>ROUND(E10*24*B10*I10,2)</f>
        <v>127056.27</v>
      </c>
      <c r="K10" s="20">
        <v>1.422E-2</v>
      </c>
      <c r="L10" s="21">
        <f>ROUND(K10*C10,2)</f>
        <v>251872.43</v>
      </c>
      <c r="M10" s="21">
        <f>J10+L10</f>
        <v>378928.7</v>
      </c>
      <c r="N10" s="22">
        <f>H10+M10</f>
        <v>378928.7</v>
      </c>
      <c r="O10" s="22">
        <f>ROUND(N10*1.23,2)</f>
        <v>466082.3</v>
      </c>
    </row>
    <row r="14" spans="1:15">
      <c r="B14" s="29" t="s">
        <v>71</v>
      </c>
      <c r="C14" s="29"/>
      <c r="D14" s="29"/>
      <c r="E14" s="29"/>
      <c r="G14" s="29" t="s">
        <v>72</v>
      </c>
      <c r="H14" s="29"/>
      <c r="I14" s="29"/>
      <c r="J14" s="29"/>
      <c r="K14" s="29"/>
      <c r="L14" s="29"/>
    </row>
    <row r="15" spans="1:15">
      <c r="B15" s="29" t="s">
        <v>73</v>
      </c>
      <c r="C15" s="29"/>
      <c r="D15" s="29"/>
      <c r="E15" s="29"/>
      <c r="G15" s="29" t="s">
        <v>74</v>
      </c>
      <c r="H15" s="29"/>
      <c r="I15" s="29"/>
      <c r="J15" s="29"/>
      <c r="K15" s="29"/>
      <c r="L15" s="29"/>
    </row>
  </sheetData>
  <protectedRanges>
    <protectedRange sqref="G10" name="Rozstęp2"/>
    <protectedRange sqref="F10" name="Rozstęp1"/>
  </protectedRanges>
  <mergeCells count="12">
    <mergeCell ref="A2:O2"/>
    <mergeCell ref="B14:E14"/>
    <mergeCell ref="B15:E15"/>
    <mergeCell ref="G14:L14"/>
    <mergeCell ref="G15:L15"/>
    <mergeCell ref="F7:H7"/>
    <mergeCell ref="I7:M7"/>
    <mergeCell ref="A7:A8"/>
    <mergeCell ref="B7:B8"/>
    <mergeCell ref="C7:C8"/>
    <mergeCell ref="D7:D8"/>
    <mergeCell ref="E7:E8"/>
  </mergeCells>
  <printOptions horizontalCentered="1"/>
  <pageMargins left="0.31496062992125984" right="0.31496062992125984" top="0.74803149606299213" bottom="0.74803149606299213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Zmiany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Tomasz Stopiński</cp:lastModifiedBy>
  <cp:lastPrinted>2017-01-04T10:46:23Z</cp:lastPrinted>
  <dcterms:created xsi:type="dcterms:W3CDTF">2010-01-11T11:46:38Z</dcterms:created>
  <dcterms:modified xsi:type="dcterms:W3CDTF">2020-06-24T08:40:00Z</dcterms:modified>
</cp:coreProperties>
</file>